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quinnbarron/Desktop/Compensation/"/>
    </mc:Choice>
  </mc:AlternateContent>
  <xr:revisionPtr revIDLastSave="0" documentId="8_{A091DD58-ED36-034E-977A-4DAABCC1FDAB}" xr6:coauthVersionLast="47" xr6:coauthVersionMax="47" xr10:uidLastSave="{00000000-0000-0000-0000-000000000000}"/>
  <bookViews>
    <workbookView xWindow="3860" yWindow="2220" windowWidth="32220" windowHeight="23640" xr2:uid="{00000000-000D-0000-FFFF-FFFF00000000}"/>
  </bookViews>
  <sheets>
    <sheet name="Total Comp Estimate" sheetId="1" r:id="rId1"/>
    <sheet name="Hourly to Salary Conversion" sheetId="2" r:id="rId2"/>
    <sheet name="Sheet2" sheetId="3" state="hidden"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7" roundtripDataSignature="AMtx7mivf3mK761PmbmYrEqziWCOzNiuEg=="/>
    </ext>
  </extLst>
</workbook>
</file>

<file path=xl/calcChain.xml><?xml version="1.0" encoding="utf-8"?>
<calcChain xmlns="http://schemas.openxmlformats.org/spreadsheetml/2006/main">
  <c r="C13" i="3" l="1"/>
  <c r="D13" i="3" s="1"/>
  <c r="C12" i="3"/>
  <c r="D12" i="3" s="1"/>
  <c r="C11" i="3"/>
  <c r="D11" i="3" s="1"/>
  <c r="C10" i="3"/>
  <c r="D10" i="3" s="1"/>
  <c r="C6" i="3"/>
  <c r="D6" i="3" s="1"/>
  <c r="C16" i="1" s="1"/>
  <c r="C5" i="3"/>
  <c r="D5" i="3" s="1"/>
  <c r="C4" i="3"/>
  <c r="D4" i="3" s="1"/>
  <c r="C3" i="3"/>
  <c r="D3" i="3" s="1"/>
  <c r="F2" i="2"/>
  <c r="C24" i="1"/>
  <c r="C23" i="1"/>
  <c r="C22" i="1"/>
  <c r="C21" i="1"/>
  <c r="C20" i="1"/>
  <c r="C19" i="1"/>
  <c r="C18" i="1"/>
  <c r="C17" i="1"/>
  <c r="C25" i="1" l="1"/>
  <c r="C26" i="1" s="1"/>
</calcChain>
</file>

<file path=xl/sharedStrings.xml><?xml version="1.0" encoding="utf-8"?>
<sst xmlns="http://schemas.openxmlformats.org/spreadsheetml/2006/main" count="61" uniqueCount="53">
  <si>
    <t xml:space="preserve">Reed's Compensation Package </t>
  </si>
  <si>
    <r>
      <rPr>
        <b/>
        <sz val="12"/>
        <color rgb="FF1D252D"/>
        <rFont val="Calibri"/>
        <family val="2"/>
      </rPr>
      <t>Note:</t>
    </r>
    <r>
      <rPr>
        <sz val="12"/>
        <color rgb="FF1D252D"/>
        <rFont val="Calibri"/>
        <family val="2"/>
      </rPr>
      <t> This calculator provides an estimated total compensation cost that Reed provides to staff on the employee's behalf. The benefits in the calculator apply to eligible staff. Designated positions due to responsibility have additional employee benefits covered by the college that include, but are not limited to, housing, meal plans, and/or other allowances. Those costs are not included in this estimate for staff.</t>
    </r>
    <r>
      <rPr>
        <b/>
        <sz val="12"/>
        <color rgb="FF1D252D"/>
        <rFont val="Calibri"/>
        <family val="2"/>
      </rPr>
      <t xml:space="preserve"> 
To use this sheet, please enter pay and work status information in the yellow fields. Most employees will be full-time at 37.5 standard weekly hours and 12-month (1.0 FTE) academic work year. If needed, click the "Hourly to Salary Conversion" tab to assist in calculating an annual salary.</t>
    </r>
  </si>
  <si>
    <t>Annual Salary</t>
  </si>
  <si>
    <t>Standard Weekly Hours</t>
  </si>
  <si>
    <r>
      <rPr>
        <sz val="14"/>
        <color theme="1"/>
        <rFont val="Calibri"/>
        <family val="2"/>
      </rPr>
      <t xml:space="preserve">How many months do you work during the academic year?
</t>
    </r>
    <r>
      <rPr>
        <i/>
        <sz val="14"/>
        <color theme="1"/>
        <rFont val="Arial"/>
        <family val="2"/>
      </rPr>
      <t>10 months = .75 or 12 months = 1.0</t>
    </r>
  </si>
  <si>
    <t xml:space="preserve">Yes </t>
  </si>
  <si>
    <t>Are you over the age of 40?</t>
  </si>
  <si>
    <t>Medical Plan Selected</t>
  </si>
  <si>
    <t>Medical - Family</t>
  </si>
  <si>
    <t>Dental Plan Selected</t>
  </si>
  <si>
    <t>Waived</t>
  </si>
  <si>
    <t>Employee Benefit Type</t>
  </si>
  <si>
    <t>Description</t>
  </si>
  <si>
    <t>Estimated Reed Cost on behalf of the Employee</t>
  </si>
  <si>
    <t>Column1</t>
  </si>
  <si>
    <t>Column2</t>
  </si>
  <si>
    <t>Column3</t>
  </si>
  <si>
    <t>Reed pays 100% of the cost of the Kaiser plan for faculty and staff coverage and 60% of the Kaiser cost for eligible dependents. Reed pays this same dollar amount towards the Kaiser Added Choice plan with employees picking up the cost difference.</t>
  </si>
  <si>
    <t>Reed pays 100% of the cost of the Willamette Dental plan for faculty and staff coverage and 60% of the Willamette Dental cost for eligible dependents. Reed pays the same dollar amount towards the Kaiser and Metlife dental plans with employees picking up the cost difference.</t>
  </si>
  <si>
    <t>Employer Contribution 403B</t>
  </si>
  <si>
    <t>Once eligible, Reed contributes the equivalent of 10% of pre-tax earnings into the plan. All faculty and staff are also able to make their own voluntary contributions.</t>
  </si>
  <si>
    <t>Employer Contribution Retirement Medical</t>
  </si>
  <si>
    <t xml:space="preserve">Faculty and staff working at least half time are eligible for contributions starting at age 40. The college makes a monthly contribution to a retirement medical account in your name for access once eligibility requirements are met. </t>
  </si>
  <si>
    <t>Social Security &amp; Medicare employer tax contribution</t>
  </si>
  <si>
    <t>Reed pays employer tax on behalf of the employee towards federal retirement benefits. The 7.65% tax rate is the combined rate for Social Security and Medicare towards the applicable employee tax salary amount.</t>
  </si>
  <si>
    <t>Vacation</t>
  </si>
  <si>
    <t>Vacation time accrued on a per pay period basis starting with the first pay date at a rate of 22 days per year, pro-rated for less than full time.</t>
  </si>
  <si>
    <t>Sick Pay</t>
  </si>
  <si>
    <t>Sick leave is accrued at a rate of 1 day per month, pro-rated for less than full time.</t>
  </si>
  <si>
    <t>Holiday Pay</t>
  </si>
  <si>
    <r>
      <rPr>
        <sz val="12"/>
        <color rgb="FF000000"/>
        <rFont val="Calibri"/>
        <family val="2"/>
      </rPr>
      <t>There are 11 paid holidays per calendar year:  Martin Luther King Jr. Day, Juneteenth, July 4</t>
    </r>
    <r>
      <rPr>
        <vertAlign val="superscript"/>
        <sz val="12"/>
        <color rgb="FF000000"/>
        <rFont val="Calibri"/>
        <family val="2"/>
      </rPr>
      <t>th</t>
    </r>
    <r>
      <rPr>
        <sz val="12"/>
        <color rgb="FF000000"/>
        <rFont val="Calibri"/>
        <family val="2"/>
      </rPr>
      <t>, Memorial Day, Labor Day, Thanksgiving Day, Day After Thanksgiving, Christmas Eve, Christmas Day, New Years Eve, and New Years Day. </t>
    </r>
  </si>
  <si>
    <t>Administrative Days</t>
  </si>
  <si>
    <t xml:space="preserve">Administrative leave paid days off may also be granted at the discretion of the president of the college including half day Fridays during the summer. Depending on job assignment, not all employees will be able to take advantage of half day Fridays. Typically there are 9 administrative leave days during the summer. </t>
  </si>
  <si>
    <t xml:space="preserve">Estimated Compensation Package </t>
  </si>
  <si>
    <t>Hourly To Salary Conversion</t>
  </si>
  <si>
    <t xml:space="preserve">Standard weekly hours </t>
  </si>
  <si>
    <t>Hourly Rate</t>
  </si>
  <si>
    <t>Medical Plan</t>
  </si>
  <si>
    <t>Reed contribution per pay period (2x per month)</t>
  </si>
  <si>
    <t xml:space="preserve">Monthly </t>
  </si>
  <si>
    <t xml:space="preserve">Annually </t>
  </si>
  <si>
    <t>Medical - Employee Only</t>
  </si>
  <si>
    <t>Medical - Employee plus child(ren)</t>
  </si>
  <si>
    <t>Medical - Employee plus spouse/partner</t>
  </si>
  <si>
    <t>Dental</t>
  </si>
  <si>
    <t>Dental - Employee Only</t>
  </si>
  <si>
    <t>Dental - Employee plus child(ren)</t>
  </si>
  <si>
    <t>Dental - Employee plus spouse/partner</t>
  </si>
  <si>
    <t>Dental - Family</t>
  </si>
  <si>
    <t>Tuitions</t>
  </si>
  <si>
    <t>No</t>
  </si>
  <si>
    <t>Yes</t>
  </si>
  <si>
    <t>As a percent of annual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</si>
</sst>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0.0"/>
  </numFmts>
  <fonts count="19" x14ac:knownFonts="1">
    <font>
      <sz val="12"/>
      <color theme="1"/>
      <name val="Calibri"/>
      <scheme val="minor"/>
    </font>
    <font>
      <sz val="18"/>
      <color rgb="FFFFFFFF"/>
      <name val="Calibri"/>
      <family val="2"/>
    </font>
    <font>
      <sz val="12"/>
      <name val="Calibri"/>
      <family val="2"/>
    </font>
    <font>
      <b/>
      <sz val="12"/>
      <color rgb="FF1D252D"/>
      <name val="Calibri"/>
      <family val="2"/>
    </font>
    <font>
      <sz val="14"/>
      <color theme="1"/>
      <name val="Calibri"/>
      <family val="2"/>
    </font>
    <font>
      <sz val="14"/>
      <color theme="0"/>
      <name val="Calibri"/>
      <family val="2"/>
    </font>
    <font>
      <b/>
      <sz val="14"/>
      <color theme="0"/>
      <name val="Calibri"/>
      <family val="2"/>
    </font>
    <font>
      <sz val="12"/>
      <color theme="1"/>
      <name val="Calibri"/>
      <family val="2"/>
      <scheme val="minor"/>
    </font>
    <font>
      <sz val="11"/>
      <color rgb="FF000000"/>
      <name val="Calibri"/>
      <family val="2"/>
    </font>
    <font>
      <sz val="12"/>
      <color theme="1"/>
      <name val="Calibri"/>
      <family val="2"/>
    </font>
    <font>
      <sz val="12"/>
      <color rgb="FF000000"/>
      <name val="Calibri"/>
      <family val="2"/>
    </font>
    <font>
      <b/>
      <sz val="16"/>
      <color rgb="FF000000"/>
      <name val="Calibri"/>
      <family val="2"/>
    </font>
    <font>
      <b/>
      <sz val="14"/>
      <color rgb="FF810102"/>
      <name val="Calibri"/>
      <family val="2"/>
    </font>
    <font>
      <b/>
      <sz val="14"/>
      <color theme="1"/>
      <name val="Calibri"/>
      <family val="2"/>
    </font>
    <font>
      <b/>
      <sz val="14"/>
      <color theme="0"/>
      <name val="Calibri"/>
      <family val="2"/>
      <scheme val="minor"/>
    </font>
    <font>
      <b/>
      <sz val="12"/>
      <color theme="0"/>
      <name val="Calibri"/>
      <family val="2"/>
      <scheme val="minor"/>
    </font>
    <font>
      <sz val="12"/>
      <color rgb="FF1D252D"/>
      <name val="Calibri"/>
      <family val="2"/>
    </font>
    <font>
      <i/>
      <sz val="14"/>
      <color theme="1"/>
      <name val="Arial"/>
      <family val="2"/>
    </font>
    <font>
      <vertAlign val="superscript"/>
      <sz val="12"/>
      <color rgb="FF000000"/>
      <name val="Calibri"/>
      <family val="2"/>
    </font>
  </fonts>
  <fills count="5">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rgb="FF810102"/>
        <bgColor rgb="FF810102"/>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BFBFBF"/>
      </top>
      <bottom style="thin">
        <color rgb="FFBFBFBF"/>
      </bottom>
      <diagonal/>
    </border>
    <border>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666666"/>
      </left>
      <right style="thin">
        <color rgb="FF666666"/>
      </right>
      <top style="thin">
        <color rgb="FF666666"/>
      </top>
      <bottom style="thin">
        <color rgb="FF666666"/>
      </bottom>
      <diagonal/>
    </border>
    <border>
      <left/>
      <right style="thin">
        <color rgb="FFB2B2B2"/>
      </right>
      <top style="thin">
        <color rgb="FFB2B2B2"/>
      </top>
      <bottom style="thin">
        <color rgb="FFB2B2B2"/>
      </bottom>
      <diagonal/>
    </border>
    <border>
      <left style="thin">
        <color rgb="FF000000"/>
      </left>
      <right style="thin">
        <color rgb="FF000000"/>
      </right>
      <top/>
      <bottom style="thin">
        <color rgb="FFBFBFBF"/>
      </bottom>
      <diagonal/>
    </border>
    <border>
      <left style="thin">
        <color rgb="FF000000"/>
      </left>
      <right style="thin">
        <color rgb="FF000000"/>
      </right>
      <top style="thin">
        <color rgb="FF000000"/>
      </top>
      <bottom/>
      <diagonal/>
    </border>
    <border>
      <left/>
      <right/>
      <top style="thin">
        <color rgb="FF000000"/>
      </top>
      <bottom/>
      <diagonal/>
    </border>
    <border>
      <left style="thin">
        <color rgb="FFB7B7B7"/>
      </left>
      <right/>
      <top style="thin">
        <color rgb="FFB7B7B7"/>
      </top>
      <bottom style="thin">
        <color rgb="FFB7B7B7"/>
      </bottom>
      <diagonal/>
    </border>
    <border>
      <left style="thin">
        <color rgb="FFB2B2B2"/>
      </left>
      <right style="thin">
        <color rgb="FFB2B2B2"/>
      </right>
      <top style="thin">
        <color rgb="FFB7B7B7"/>
      </top>
      <bottom style="thin">
        <color rgb="FFB7B7B7"/>
      </bottom>
      <diagonal/>
    </border>
    <border>
      <left/>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s>
  <cellStyleXfs count="1">
    <xf numFmtId="0" fontId="0" fillId="0" borderId="0"/>
  </cellStyleXfs>
  <cellXfs count="43">
    <xf numFmtId="0" fontId="0" fillId="0" borderId="0" xfId="0"/>
    <xf numFmtId="0" fontId="3" fillId="0" borderId="0" xfId="0" applyFont="1" applyAlignment="1">
      <alignment horizontal="left" vertical="top" wrapText="1"/>
    </xf>
    <xf numFmtId="0" fontId="4" fillId="0" borderId="7" xfId="0" applyFont="1" applyBorder="1"/>
    <xf numFmtId="0" fontId="4" fillId="0" borderId="9" xfId="0" applyFont="1" applyBorder="1" applyAlignment="1">
      <alignment wrapText="1"/>
    </xf>
    <xf numFmtId="0" fontId="4" fillId="0" borderId="10" xfId="0" applyFont="1" applyBorder="1"/>
    <xf numFmtId="0" fontId="4" fillId="0" borderId="12" xfId="0" applyFont="1" applyBorder="1"/>
    <xf numFmtId="0" fontId="5" fillId="4" borderId="13"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3" xfId="0" applyFont="1" applyFill="1" applyBorder="1" applyAlignment="1">
      <alignment horizontal="center" vertical="center" wrapText="1"/>
    </xf>
    <xf numFmtId="0" fontId="7" fillId="0" borderId="0" xfId="0" applyFont="1"/>
    <xf numFmtId="0" fontId="8" fillId="0" borderId="14" xfId="0" applyFont="1" applyBorder="1" applyAlignment="1">
      <alignment wrapText="1"/>
    </xf>
    <xf numFmtId="164" fontId="9" fillId="0" borderId="0" xfId="0" applyNumberFormat="1" applyFont="1"/>
    <xf numFmtId="0" fontId="4" fillId="0" borderId="0" xfId="0" applyFont="1"/>
    <xf numFmtId="0" fontId="10" fillId="0" borderId="14" xfId="0" applyFont="1" applyBorder="1" applyAlignment="1">
      <alignment wrapText="1"/>
    </xf>
    <xf numFmtId="0" fontId="10" fillId="0" borderId="0" xfId="0" applyFont="1" applyAlignment="1">
      <alignment wrapText="1"/>
    </xf>
    <xf numFmtId="0" fontId="4" fillId="0" borderId="0" xfId="0" applyFont="1" applyAlignment="1">
      <alignment wrapText="1"/>
    </xf>
    <xf numFmtId="0" fontId="11" fillId="0" borderId="0" xfId="0" applyFont="1" applyAlignment="1">
      <alignment wrapText="1"/>
    </xf>
    <xf numFmtId="0" fontId="7" fillId="0" borderId="15" xfId="0" applyFont="1" applyBorder="1" applyAlignment="1">
      <alignment vertical="center"/>
    </xf>
    <xf numFmtId="0" fontId="7" fillId="0" borderId="17" xfId="0" applyFont="1" applyBorder="1" applyAlignment="1">
      <alignment vertical="center"/>
    </xf>
    <xf numFmtId="0" fontId="15" fillId="2" borderId="17" xfId="0" applyFont="1" applyFill="1" applyBorder="1" applyAlignment="1">
      <alignment vertical="center"/>
    </xf>
    <xf numFmtId="0" fontId="10" fillId="0" borderId="0" xfId="0" applyFont="1"/>
    <xf numFmtId="8" fontId="10" fillId="0" borderId="0" xfId="0" applyNumberFormat="1" applyFont="1"/>
    <xf numFmtId="165" fontId="9" fillId="0" borderId="0" xfId="0" applyNumberFormat="1" applyFont="1"/>
    <xf numFmtId="164" fontId="7" fillId="0" borderId="0" xfId="0" applyNumberFormat="1" applyFont="1"/>
    <xf numFmtId="164" fontId="4" fillId="0" borderId="0" xfId="0" applyNumberFormat="1" applyFont="1" applyProtection="1">
      <protection hidden="1"/>
    </xf>
    <xf numFmtId="164" fontId="12" fillId="0" borderId="0" xfId="0" applyNumberFormat="1" applyFont="1" applyProtection="1">
      <protection hidden="1"/>
    </xf>
    <xf numFmtId="9" fontId="13" fillId="0" borderId="0" xfId="0" applyNumberFormat="1" applyFont="1" applyProtection="1">
      <protection hidden="1"/>
    </xf>
    <xf numFmtId="164" fontId="4" fillId="3" borderId="8" xfId="0" applyNumberFormat="1"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wrapText="1"/>
      <protection locked="0"/>
    </xf>
    <xf numFmtId="0" fontId="9" fillId="3" borderId="16" xfId="0" applyFont="1" applyFill="1" applyBorder="1" applyAlignment="1" applyProtection="1">
      <alignment vertical="center"/>
      <protection locked="0" hidden="1"/>
    </xf>
    <xf numFmtId="164" fontId="9" fillId="3" borderId="16" xfId="0" applyNumberFormat="1" applyFont="1" applyFill="1" applyBorder="1" applyAlignment="1" applyProtection="1">
      <alignment vertical="center"/>
      <protection locked="0" hidden="1"/>
    </xf>
    <xf numFmtId="164" fontId="9" fillId="0" borderId="18" xfId="0" applyNumberFormat="1" applyFont="1" applyBorder="1" applyAlignment="1" applyProtection="1">
      <alignment vertical="center"/>
      <protection hidden="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left" vertical="top" wrapText="1"/>
    </xf>
    <xf numFmtId="0" fontId="0" fillId="0" borderId="0" xfId="0"/>
    <xf numFmtId="0" fontId="14" fillId="4" borderId="0" xfId="0" applyFont="1" applyFill="1" applyAlignment="1">
      <alignment horizontal="center" vertical="center"/>
    </xf>
  </cellXfs>
  <cellStyles count="1">
    <cellStyle name="Normal" xfId="0" builtinId="0"/>
  </cellStyles>
  <dxfs count="3">
    <dxf>
      <fill>
        <patternFill patternType="solid">
          <fgColor rgb="FFD9E2F3"/>
          <bgColor rgb="FFD9E2F3"/>
        </patternFill>
      </fill>
    </dxf>
    <dxf>
      <fill>
        <patternFill patternType="solid">
          <fgColor rgb="FFECECEC"/>
          <bgColor rgb="FFECECEC"/>
        </patternFill>
      </fill>
    </dxf>
    <dxf>
      <fill>
        <patternFill patternType="solid">
          <fgColor theme="0"/>
          <bgColor theme="0"/>
        </patternFill>
      </fill>
    </dxf>
  </dxfs>
  <tableStyles count="1">
    <tableStyle name="Total Comp Estimate-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1047750</xdr:colOff>
      <xdr:row>6</xdr:row>
      <xdr:rowOff>28575</xdr:rowOff>
    </xdr:from>
    <xdr:ext cx="2057400" cy="14859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5:C26">
  <tableColumns count="3">
    <tableColumn id="1" xr3:uid="{00000000-0010-0000-0000-000001000000}" name="Column1"/>
    <tableColumn id="2" xr3:uid="{00000000-0010-0000-0000-000002000000}" name="Column2"/>
    <tableColumn id="3" xr3:uid="{00000000-0010-0000-0000-000003000000}" name="Column3"/>
  </tableColumns>
  <tableStyleInfo name="Total Comp Estimat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sheetPr>
  <dimension ref="A1:C1003"/>
  <sheetViews>
    <sheetView showGridLines="0" tabSelected="1" zoomScale="130" zoomScaleNormal="130" workbookViewId="0">
      <selection activeCell="C11" sqref="C11"/>
    </sheetView>
  </sheetViews>
  <sheetFormatPr baseColWidth="10" defaultColWidth="11.1640625" defaultRowHeight="15" customHeight="1" x14ac:dyDescent="0.2"/>
  <cols>
    <col min="1" max="1" width="45" customWidth="1"/>
    <col min="2" max="2" width="64.83203125" customWidth="1"/>
    <col min="3" max="3" width="32.6640625" customWidth="1"/>
    <col min="4" max="4" width="12.5" customWidth="1"/>
    <col min="5" max="26" width="10.5" customWidth="1"/>
  </cols>
  <sheetData>
    <row r="1" spans="1:3" ht="15.75" customHeight="1" x14ac:dyDescent="0.2">
      <c r="A1" s="34" t="s">
        <v>0</v>
      </c>
      <c r="B1" s="35"/>
      <c r="C1" s="36"/>
    </row>
    <row r="2" spans="1:3" ht="15.75" customHeight="1" x14ac:dyDescent="0.2">
      <c r="A2" s="37"/>
      <c r="B2" s="38"/>
      <c r="C2" s="39"/>
    </row>
    <row r="3" spans="1:3" ht="18.75" customHeight="1" x14ac:dyDescent="0.2">
      <c r="A3" s="40" t="s">
        <v>1</v>
      </c>
      <c r="B3" s="41"/>
      <c r="C3" s="41"/>
    </row>
    <row r="4" spans="1:3" ht="36.75" customHeight="1" x14ac:dyDescent="0.2">
      <c r="A4" s="41"/>
      <c r="B4" s="41"/>
      <c r="C4" s="41"/>
    </row>
    <row r="5" spans="1:3" ht="63" customHeight="1" x14ac:dyDescent="0.2">
      <c r="A5" s="41"/>
      <c r="B5" s="41"/>
      <c r="C5" s="41"/>
    </row>
    <row r="6" spans="1:3" ht="15.75" customHeight="1" x14ac:dyDescent="0.2">
      <c r="A6" s="1"/>
      <c r="B6" s="1"/>
      <c r="C6" s="1"/>
    </row>
    <row r="7" spans="1:3" ht="15.75" customHeight="1" x14ac:dyDescent="0.25">
      <c r="B7" s="2" t="s">
        <v>2</v>
      </c>
      <c r="C7" s="27">
        <v>50000</v>
      </c>
    </row>
    <row r="8" spans="1:3" ht="15.75" customHeight="1" x14ac:dyDescent="0.25">
      <c r="B8" s="2" t="s">
        <v>3</v>
      </c>
      <c r="C8" s="28">
        <v>37.5</v>
      </c>
    </row>
    <row r="9" spans="1:3" ht="40" customHeight="1" x14ac:dyDescent="0.2">
      <c r="B9" s="3" t="s">
        <v>4</v>
      </c>
      <c r="C9" s="28">
        <v>1</v>
      </c>
    </row>
    <row r="10" spans="1:3" ht="15.75" customHeight="1" x14ac:dyDescent="0.25">
      <c r="B10" s="4" t="s">
        <v>6</v>
      </c>
      <c r="C10" s="29" t="s">
        <v>50</v>
      </c>
    </row>
    <row r="11" spans="1:3" ht="15.75" customHeight="1" x14ac:dyDescent="0.25">
      <c r="B11" s="5" t="s">
        <v>7</v>
      </c>
      <c r="C11" s="30" t="s">
        <v>41</v>
      </c>
    </row>
    <row r="12" spans="1:3" ht="15.75" customHeight="1" x14ac:dyDescent="0.25">
      <c r="B12" s="2" t="s">
        <v>9</v>
      </c>
      <c r="C12" s="30" t="s">
        <v>10</v>
      </c>
    </row>
    <row r="13" spans="1:3" ht="15.75" customHeight="1" x14ac:dyDescent="0.2"/>
    <row r="14" spans="1:3" ht="15.75" customHeight="1" x14ac:dyDescent="0.2">
      <c r="A14" s="6" t="s">
        <v>11</v>
      </c>
      <c r="B14" s="7" t="s">
        <v>12</v>
      </c>
      <c r="C14" s="8" t="s">
        <v>13</v>
      </c>
    </row>
    <row r="15" spans="1:3" ht="15.75" hidden="1" customHeight="1" x14ac:dyDescent="0.2">
      <c r="A15" s="9" t="s">
        <v>14</v>
      </c>
      <c r="B15" s="10" t="s">
        <v>15</v>
      </c>
      <c r="C15" s="11" t="s">
        <v>16</v>
      </c>
    </row>
    <row r="16" spans="1:3" ht="82.5" customHeight="1" x14ac:dyDescent="0.25">
      <c r="A16" s="12" t="s">
        <v>7</v>
      </c>
      <c r="B16" s="13" t="s">
        <v>17</v>
      </c>
      <c r="C16" s="24">
        <f>VLOOKUP(C11,Sheet2!A2:D6,4,FALSE)</f>
        <v>8790.7199999999993</v>
      </c>
    </row>
    <row r="17" spans="1:3" ht="69" customHeight="1" x14ac:dyDescent="0.25">
      <c r="A17" s="12" t="s">
        <v>9</v>
      </c>
      <c r="B17" s="14" t="s">
        <v>18</v>
      </c>
      <c r="C17" s="24">
        <f>VLOOKUP(C12,Sheet2!A9:D13,4,FALSE)</f>
        <v>0</v>
      </c>
    </row>
    <row r="18" spans="1:3" ht="52" x14ac:dyDescent="0.25">
      <c r="A18" s="12" t="s">
        <v>19</v>
      </c>
      <c r="B18" s="14" t="s">
        <v>20</v>
      </c>
      <c r="C18" s="24">
        <f>C7*0.1</f>
        <v>5000</v>
      </c>
    </row>
    <row r="19" spans="1:3" ht="69" x14ac:dyDescent="0.25">
      <c r="A19" s="12" t="s">
        <v>21</v>
      </c>
      <c r="B19" s="14" t="s">
        <v>22</v>
      </c>
      <c r="C19" s="24">
        <f>VLOOKUP(C10,Sheet2!A25:B26,2,FALSE)</f>
        <v>0</v>
      </c>
    </row>
    <row r="20" spans="1:3" ht="52" x14ac:dyDescent="0.25">
      <c r="A20" s="15" t="s">
        <v>23</v>
      </c>
      <c r="B20" s="14" t="s">
        <v>24</v>
      </c>
      <c r="C20" s="24">
        <f>C7*0.0765</f>
        <v>3825</v>
      </c>
    </row>
    <row r="21" spans="1:3" ht="45.75" customHeight="1" x14ac:dyDescent="0.25">
      <c r="A21" s="12" t="s">
        <v>25</v>
      </c>
      <c r="B21" s="14" t="s">
        <v>26</v>
      </c>
      <c r="C21" s="24">
        <f>(C7/52/C8)*7.5*22</f>
        <v>4230.7692307692314</v>
      </c>
    </row>
    <row r="22" spans="1:3" ht="36" customHeight="1" x14ac:dyDescent="0.25">
      <c r="A22" s="12" t="s">
        <v>27</v>
      </c>
      <c r="B22" s="14" t="s">
        <v>28</v>
      </c>
      <c r="C22" s="24">
        <f>($C$7/$C$8/52)*7.5*12</f>
        <v>2307.6923076923076</v>
      </c>
    </row>
    <row r="23" spans="1:3" ht="72" x14ac:dyDescent="0.25">
      <c r="A23" s="12" t="s">
        <v>29</v>
      </c>
      <c r="B23" s="14" t="s">
        <v>30</v>
      </c>
      <c r="C23" s="24">
        <f>($C$7/$C$8/52)*7.5*11</f>
        <v>2115.3846153846152</v>
      </c>
    </row>
    <row r="24" spans="1:3" ht="86" x14ac:dyDescent="0.25">
      <c r="A24" s="12" t="s">
        <v>31</v>
      </c>
      <c r="B24" s="14" t="s">
        <v>32</v>
      </c>
      <c r="C24" s="24">
        <f>($C$7/$C$8/52)*7.5*4.5</f>
        <v>865.38461538461536</v>
      </c>
    </row>
    <row r="25" spans="1:3" ht="39" customHeight="1" x14ac:dyDescent="0.25">
      <c r="A25" s="9"/>
      <c r="B25" s="16" t="s">
        <v>33</v>
      </c>
      <c r="C25" s="25">
        <f>SUM(C16:C24)+C7</f>
        <v>77134.950769230782</v>
      </c>
    </row>
    <row r="26" spans="1:3" ht="36" customHeight="1" x14ac:dyDescent="0.25">
      <c r="A26" s="9"/>
      <c r="B26" s="16" t="s">
        <v>52</v>
      </c>
      <c r="C26" s="26">
        <f>(C25-C7)/C7</f>
        <v>0.54269901538461562</v>
      </c>
    </row>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sheetProtection algorithmName="SHA-512" hashValue="zRdxjSFwQjQGjK4h1yCFh8PjOs+JCevpjHMvjoQdjreT05VY5lwbbMkUBXOo1LFm3CLS/NkobSEJrsFhdgplxA==" saltValue="mwvUAy5OIngDm/mTvptBJg==" spinCount="100000" sheet="1" objects="1" scenarios="1" selectLockedCells="1"/>
  <mergeCells count="2">
    <mergeCell ref="A1:C2"/>
    <mergeCell ref="A3:C5"/>
  </mergeCells>
  <pageMargins left="0.7" right="0.7" top="0.75" bottom="0.75" header="0" footer="0"/>
  <pageSetup orientation="portrait"/>
  <drawing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Sheet2!$A$2:$A$6</xm:f>
          </x14:formula1>
          <xm:sqref>C11</xm:sqref>
        </x14:dataValidation>
        <x14:dataValidation type="list" allowBlank="1" showErrorMessage="1" xr:uid="{00000000-0002-0000-0000-000001000000}">
          <x14:formula1>
            <xm:f>Sheet2!$A$19:$A$20</xm:f>
          </x14:formula1>
          <xm:sqref>C9</xm:sqref>
        </x14:dataValidation>
        <x14:dataValidation type="list" allowBlank="1" showErrorMessage="1" xr:uid="{00000000-0002-0000-0000-000002000000}">
          <x14:formula1>
            <xm:f>Sheet2!$A$15:$A$17</xm:f>
          </x14:formula1>
          <xm:sqref>C8</xm:sqref>
        </x14:dataValidation>
        <x14:dataValidation type="list" allowBlank="1" showErrorMessage="1" xr:uid="{00000000-0002-0000-0000-000004000000}">
          <x14:formula1>
            <xm:f>Sheet2!$A$9:$A$13</xm:f>
          </x14:formula1>
          <xm:sqref>C12</xm:sqref>
        </x14:dataValidation>
        <x14:dataValidation type="list" allowBlank="1" showErrorMessage="1" xr:uid="{00000000-0002-0000-0000-000003000000}">
          <x14:formula1>
            <xm:f>Sheet2!$A$25:$A$26</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0000"/>
  </sheetPr>
  <dimension ref="A1:F1000"/>
  <sheetViews>
    <sheetView showGridLines="0" zoomScale="180" zoomScaleNormal="180" workbookViewId="0">
      <selection activeCell="B2" sqref="B2"/>
    </sheetView>
  </sheetViews>
  <sheetFormatPr baseColWidth="10" defaultColWidth="11.1640625" defaultRowHeight="15" customHeight="1" x14ac:dyDescent="0.2"/>
  <cols>
    <col min="1" max="1" width="21.83203125" customWidth="1"/>
    <col min="2" max="4" width="10.5" customWidth="1"/>
    <col min="5" max="5" width="11.83203125" customWidth="1"/>
    <col min="6" max="26" width="10.5" customWidth="1"/>
  </cols>
  <sheetData>
    <row r="1" spans="1:6" ht="35.25" customHeight="1" x14ac:dyDescent="0.2">
      <c r="A1" s="42" t="s">
        <v>34</v>
      </c>
      <c r="B1" s="41"/>
      <c r="C1" s="41"/>
      <c r="D1" s="41"/>
      <c r="E1" s="41"/>
      <c r="F1" s="41"/>
    </row>
    <row r="2" spans="1:6" ht="51.75" customHeight="1" x14ac:dyDescent="0.2">
      <c r="A2" s="17" t="s">
        <v>35</v>
      </c>
      <c r="B2" s="31">
        <v>40</v>
      </c>
      <c r="C2" s="18" t="s">
        <v>36</v>
      </c>
      <c r="D2" s="32">
        <v>15</v>
      </c>
      <c r="E2" s="19" t="s">
        <v>2</v>
      </c>
      <c r="F2" s="33">
        <f>(D2*B2)*52</f>
        <v>31200</v>
      </c>
    </row>
    <row r="3" spans="1:6" ht="15.75" customHeight="1" x14ac:dyDescent="0.2"/>
    <row r="4" spans="1:6" ht="15.75" customHeight="1" x14ac:dyDescent="0.2"/>
    <row r="5" spans="1:6" ht="15.75" customHeight="1" x14ac:dyDescent="0.2"/>
    <row r="6" spans="1:6" ht="15.75" customHeight="1" x14ac:dyDescent="0.2"/>
    <row r="7" spans="1:6" ht="15.75" customHeight="1" x14ac:dyDescent="0.2"/>
    <row r="8" spans="1:6" ht="15.75" customHeight="1" x14ac:dyDescent="0.2"/>
    <row r="9" spans="1:6" ht="15.75" customHeight="1" x14ac:dyDescent="0.2"/>
    <row r="10" spans="1:6" ht="15.75" customHeight="1" x14ac:dyDescent="0.2"/>
    <row r="11" spans="1:6" ht="15.75" customHeight="1" x14ac:dyDescent="0.2"/>
    <row r="12" spans="1:6" ht="15.75" customHeight="1" x14ac:dyDescent="0.2"/>
    <row r="13" spans="1:6" ht="15.75" customHeight="1" x14ac:dyDescent="0.2"/>
    <row r="14" spans="1:6" ht="15.75" customHeight="1" x14ac:dyDescent="0.2"/>
    <row r="15" spans="1:6" ht="15.75" customHeight="1" x14ac:dyDescent="0.2"/>
    <row r="16" spans="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Sm34i2lFJJs6DKif7OKf7bnv24L/0ke/zJkGskjPUv70Pi1ahXo3jkmwLerfXIN+Kx5AiZncMS7lBCWyS9eTXA==" saltValue="huEvxllwd5jS3cPHjkOsqA==" spinCount="100000" sheet="1" objects="1" scenarios="1" selectLockedCells="1"/>
  <mergeCells count="1">
    <mergeCell ref="A1:F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Sheet2!$A$15:$A$17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2"/>
  <sheetViews>
    <sheetView workbookViewId="0"/>
  </sheetViews>
  <sheetFormatPr baseColWidth="10" defaultColWidth="11.1640625" defaultRowHeight="15" customHeight="1" x14ac:dyDescent="0.2"/>
  <cols>
    <col min="1" max="1" width="68.6640625" customWidth="1"/>
    <col min="2" max="2" width="15.1640625" customWidth="1"/>
    <col min="3" max="3" width="14.33203125" customWidth="1"/>
    <col min="4" max="4" width="15.83203125" customWidth="1"/>
    <col min="5" max="26" width="10.5" customWidth="1"/>
  </cols>
  <sheetData>
    <row r="1" spans="1:4" ht="15.75" customHeight="1" x14ac:dyDescent="0.2">
      <c r="A1" s="20" t="s">
        <v>37</v>
      </c>
      <c r="B1" s="20" t="s">
        <v>38</v>
      </c>
      <c r="C1" s="21" t="s">
        <v>39</v>
      </c>
      <c r="D1" s="21" t="s">
        <v>40</v>
      </c>
    </row>
    <row r="2" spans="1:4" ht="15.75" customHeight="1" x14ac:dyDescent="0.2">
      <c r="A2" s="20" t="s">
        <v>10</v>
      </c>
      <c r="B2" s="21"/>
      <c r="C2" s="21"/>
      <c r="D2" s="21">
        <v>0</v>
      </c>
    </row>
    <row r="3" spans="1:4" ht="15.75" customHeight="1" x14ac:dyDescent="0.2">
      <c r="A3" s="20" t="s">
        <v>41</v>
      </c>
      <c r="B3" s="21">
        <v>366.28</v>
      </c>
      <c r="C3" s="21">
        <f t="shared" ref="C3:C6" si="0">B3*2</f>
        <v>732.56</v>
      </c>
      <c r="D3" s="21">
        <f t="shared" ref="D3:D6" si="1">C3*12</f>
        <v>8790.7199999999993</v>
      </c>
    </row>
    <row r="4" spans="1:4" ht="15.75" customHeight="1" x14ac:dyDescent="0.2">
      <c r="A4" s="20" t="s">
        <v>42</v>
      </c>
      <c r="B4" s="21">
        <v>542.09</v>
      </c>
      <c r="C4" s="21">
        <f t="shared" si="0"/>
        <v>1084.18</v>
      </c>
      <c r="D4" s="21">
        <f t="shared" si="1"/>
        <v>13010.16</v>
      </c>
    </row>
    <row r="5" spans="1:4" ht="15.75" customHeight="1" x14ac:dyDescent="0.2">
      <c r="A5" s="20" t="s">
        <v>43</v>
      </c>
      <c r="B5" s="21">
        <v>586.04</v>
      </c>
      <c r="C5" s="21">
        <f t="shared" si="0"/>
        <v>1172.08</v>
      </c>
      <c r="D5" s="21">
        <f t="shared" si="1"/>
        <v>14064.96</v>
      </c>
    </row>
    <row r="6" spans="1:4" ht="15.75" customHeight="1" x14ac:dyDescent="0.2">
      <c r="A6" s="20" t="s">
        <v>8</v>
      </c>
      <c r="B6" s="21">
        <v>805.8</v>
      </c>
      <c r="C6" s="21">
        <f t="shared" si="0"/>
        <v>1611.6</v>
      </c>
      <c r="D6" s="21">
        <f t="shared" si="1"/>
        <v>19339.199999999997</v>
      </c>
    </row>
    <row r="7" spans="1:4" ht="15.75" customHeight="1" x14ac:dyDescent="0.2">
      <c r="C7" s="21"/>
      <c r="D7" s="21"/>
    </row>
    <row r="8" spans="1:4" ht="15.75" customHeight="1" x14ac:dyDescent="0.2">
      <c r="A8" s="20" t="s">
        <v>44</v>
      </c>
      <c r="C8" s="21"/>
      <c r="D8" s="21"/>
    </row>
    <row r="9" spans="1:4" ht="15.75" customHeight="1" x14ac:dyDescent="0.2">
      <c r="A9" s="20" t="s">
        <v>10</v>
      </c>
      <c r="B9" s="21"/>
      <c r="C9" s="21"/>
      <c r="D9" s="21">
        <v>0</v>
      </c>
    </row>
    <row r="10" spans="1:4" ht="15.75" customHeight="1" x14ac:dyDescent="0.2">
      <c r="A10" s="20" t="s">
        <v>45</v>
      </c>
      <c r="B10" s="21">
        <v>23.13</v>
      </c>
      <c r="C10" s="21">
        <f t="shared" ref="C10:C13" si="2">B10*2</f>
        <v>46.26</v>
      </c>
      <c r="D10" s="21">
        <f t="shared" ref="D10:D13" si="3">C10*12</f>
        <v>555.12</v>
      </c>
    </row>
    <row r="11" spans="1:4" ht="15.75" customHeight="1" x14ac:dyDescent="0.2">
      <c r="A11" s="20" t="s">
        <v>46</v>
      </c>
      <c r="B11" s="21">
        <v>37.71</v>
      </c>
      <c r="C11" s="21">
        <f t="shared" si="2"/>
        <v>75.42</v>
      </c>
      <c r="D11" s="21">
        <f t="shared" si="3"/>
        <v>905.04</v>
      </c>
    </row>
    <row r="12" spans="1:4" ht="15.75" customHeight="1" x14ac:dyDescent="0.2">
      <c r="A12" s="20" t="s">
        <v>47</v>
      </c>
      <c r="B12" s="21">
        <v>37.03</v>
      </c>
      <c r="C12" s="21">
        <f t="shared" si="2"/>
        <v>74.06</v>
      </c>
      <c r="D12" s="21">
        <f t="shared" si="3"/>
        <v>888.72</v>
      </c>
    </row>
    <row r="13" spans="1:4" ht="15.75" customHeight="1" x14ac:dyDescent="0.2">
      <c r="A13" s="20" t="s">
        <v>48</v>
      </c>
      <c r="B13" s="21">
        <v>57.57</v>
      </c>
      <c r="C13" s="21">
        <f t="shared" si="2"/>
        <v>115.14</v>
      </c>
      <c r="D13" s="21">
        <f t="shared" si="3"/>
        <v>1381.68</v>
      </c>
    </row>
    <row r="14" spans="1:4" ht="15.75" customHeight="1" x14ac:dyDescent="0.2"/>
    <row r="15" spans="1:4" ht="15.75" customHeight="1" x14ac:dyDescent="0.2">
      <c r="A15" s="9">
        <v>20</v>
      </c>
    </row>
    <row r="16" spans="1:4" ht="15.75" customHeight="1" x14ac:dyDescent="0.2">
      <c r="A16" s="9">
        <v>37.5</v>
      </c>
    </row>
    <row r="17" spans="1:3" ht="15.75" customHeight="1" x14ac:dyDescent="0.2">
      <c r="A17" s="9">
        <v>40</v>
      </c>
    </row>
    <row r="18" spans="1:3" ht="15.75" customHeight="1" x14ac:dyDescent="0.2"/>
    <row r="19" spans="1:3" ht="15.75" customHeight="1" x14ac:dyDescent="0.2">
      <c r="A19" s="9">
        <v>0.75</v>
      </c>
    </row>
    <row r="20" spans="1:3" ht="15.75" customHeight="1" x14ac:dyDescent="0.2">
      <c r="A20" s="22">
        <v>1</v>
      </c>
    </row>
    <row r="21" spans="1:3" ht="15.75" customHeight="1" x14ac:dyDescent="0.2">
      <c r="A21" s="9" t="s">
        <v>49</v>
      </c>
    </row>
    <row r="22" spans="1:3" ht="15.75" customHeight="1" x14ac:dyDescent="0.2">
      <c r="A22" s="9" t="s">
        <v>50</v>
      </c>
      <c r="B22" s="23">
        <v>0</v>
      </c>
    </row>
    <row r="23" spans="1:3" ht="15.75" customHeight="1" x14ac:dyDescent="0.2">
      <c r="A23" s="9" t="s">
        <v>51</v>
      </c>
      <c r="B23" s="23">
        <v>43000</v>
      </c>
    </row>
    <row r="24" spans="1:3" ht="15.75" customHeight="1" x14ac:dyDescent="0.2"/>
    <row r="25" spans="1:3" ht="15.75" customHeight="1" x14ac:dyDescent="0.2">
      <c r="A25" s="9" t="s">
        <v>5</v>
      </c>
      <c r="B25" s="23">
        <v>2652</v>
      </c>
      <c r="C25" s="23">
        <v>43000</v>
      </c>
    </row>
    <row r="26" spans="1:3" ht="15.75" customHeight="1" x14ac:dyDescent="0.2">
      <c r="A26" s="9" t="s">
        <v>50</v>
      </c>
      <c r="B26" s="23">
        <v>0</v>
      </c>
      <c r="C26" s="23">
        <v>0</v>
      </c>
    </row>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Total Comp Estimate</vt:lpstr>
      <vt:lpstr>Hourly to Salary Conversion</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2022-11-01T18:35:28Z</dcterms:created>
  <dcterms:modified xsi:type="dcterms:W3CDTF">2022-11-16T17:42:04Z</dcterms:modified>
</cp:coreProperties>
</file>